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7250" windowHeight="5190" activeTab="0"/>
  </bookViews>
  <sheets>
    <sheet name="Sheet1" sheetId="1" r:id="rId1"/>
    <sheet name="Sheet2" sheetId="2" r:id="rId2"/>
    <sheet name="Sheet3" sheetId="3" r:id="rId3"/>
  </sheets>
  <definedNames>
    <definedName name="baseprice" localSheetId="0">'Sheet1'!$B$3</definedName>
  </definedNames>
  <calcPr fullCalcOnLoad="1"/>
</workbook>
</file>

<file path=xl/sharedStrings.xml><?xml version="1.0" encoding="utf-8"?>
<sst xmlns="http://schemas.openxmlformats.org/spreadsheetml/2006/main" count="122" uniqueCount="93">
  <si>
    <t>Base</t>
  </si>
  <si>
    <t>MSRP</t>
  </si>
  <si>
    <t>Invoice</t>
  </si>
  <si>
    <t>Profit</t>
  </si>
  <si>
    <t>Y</t>
  </si>
  <si>
    <t>EF</t>
  </si>
  <si>
    <t>GN</t>
  </si>
  <si>
    <t>CF</t>
  </si>
  <si>
    <t>Deal at Invoice</t>
  </si>
  <si>
    <t>Deal at MSRP</t>
  </si>
  <si>
    <t>% Profit</t>
  </si>
  <si>
    <t>Price</t>
  </si>
  <si>
    <t>Opt.</t>
  </si>
  <si>
    <t>N</t>
  </si>
  <si>
    <t>Destination Charge</t>
  </si>
  <si>
    <t>Discount %</t>
  </si>
  <si>
    <t>Profit at MSRP</t>
  </si>
  <si>
    <t xml:space="preserve">Profit at Invoice </t>
  </si>
  <si>
    <t>GY</t>
  </si>
  <si>
    <t>V5</t>
  </si>
  <si>
    <t>V2</t>
  </si>
  <si>
    <t>Tax Incentives</t>
  </si>
  <si>
    <t>2% Holdback</t>
  </si>
  <si>
    <t>State Incentive</t>
  </si>
  <si>
    <t>Federal Deduction</t>
  </si>
  <si>
    <t>Federal Efficiency Credit</t>
  </si>
  <si>
    <t>Federal Conservation Credit</t>
  </si>
  <si>
    <t>N/A</t>
  </si>
  <si>
    <t>Package / Option</t>
  </si>
  <si>
    <t>Z1</t>
  </si>
  <si>
    <t>7R</t>
  </si>
  <si>
    <t>WL</t>
  </si>
  <si>
    <t>National Base Price</t>
  </si>
  <si>
    <t>Package #1</t>
  </si>
  <si>
    <t>Package #2</t>
  </si>
  <si>
    <t>Package #3</t>
  </si>
  <si>
    <t>Package #4</t>
  </si>
  <si>
    <t>Package #5</t>
  </si>
  <si>
    <t>Package #6</t>
  </si>
  <si>
    <t xml:space="preserve">Glass Breakage Sensor </t>
  </si>
  <si>
    <t xml:space="preserve">Emergency Assistance Kit </t>
  </si>
  <si>
    <t xml:space="preserve">Rear Bumper Applique </t>
  </si>
  <si>
    <t xml:space="preserve">Alloy Wheel Locks </t>
  </si>
  <si>
    <t xml:space="preserve">Cargo Net </t>
  </si>
  <si>
    <t xml:space="preserve">9G </t>
  </si>
  <si>
    <t>Cargo Tote</t>
  </si>
  <si>
    <t>3Z</t>
  </si>
  <si>
    <t xml:space="preserve">First Aid Kit </t>
  </si>
  <si>
    <t xml:space="preserve">50 State Emissions </t>
  </si>
  <si>
    <t>FE</t>
  </si>
  <si>
    <t>Total Incentives</t>
  </si>
  <si>
    <t xml:space="preserve">Carpet Floor/Cargo Mat </t>
  </si>
  <si>
    <t>State Sales Tax %</t>
  </si>
  <si>
    <t xml:space="preserve">Passenger Vehicle Registration </t>
  </si>
  <si>
    <t xml:space="preserve">Original Title Issuance </t>
  </si>
  <si>
    <t>Record a Lien</t>
  </si>
  <si>
    <t>Electronic Filing</t>
  </si>
  <si>
    <t>Certificate of Title</t>
  </si>
  <si>
    <t xml:space="preserve">Transfer of Registration (Plate Transfer Fee) </t>
  </si>
  <si>
    <t>Dealer Document Fees</t>
  </si>
  <si>
    <t>Federal Income Tax Rate</t>
  </si>
  <si>
    <t>Dealer Document Profit</t>
  </si>
  <si>
    <t>Instructions:</t>
  </si>
  <si>
    <t>Yellow indicates a cell to be edited by the user (you).</t>
  </si>
  <si>
    <t>Yellow cells initially populated with a "Y" or an "N" indicate whether to include the item on that row. (Yes/No)</t>
  </si>
  <si>
    <t>Blue indicates cells whose values are calculated.</t>
  </si>
  <si>
    <t>Description</t>
  </si>
  <si>
    <t>Dealer Cost</t>
  </si>
  <si>
    <r>
      <t>Note</t>
    </r>
    <r>
      <rPr>
        <sz val="10"/>
        <rFont val="Arial"/>
        <family val="2"/>
      </rPr>
      <t>: The $3150 2006 Federal Tax credit is actually a combination of two credits totaling $3150.</t>
    </r>
  </si>
  <si>
    <t>Dealer Discount from MSRP</t>
  </si>
  <si>
    <t>Package #7</t>
  </si>
  <si>
    <t>Package #8</t>
  </si>
  <si>
    <t>HE</t>
  </si>
  <si>
    <t>HF</t>
  </si>
  <si>
    <t>HG</t>
  </si>
  <si>
    <t>HI</t>
  </si>
  <si>
    <t>HK</t>
  </si>
  <si>
    <t>NL</t>
  </si>
  <si>
    <t>NW</t>
  </si>
  <si>
    <t>P6</t>
  </si>
  <si>
    <t>6 Disk In-Dash CD Changer</t>
  </si>
  <si>
    <t>Auto-dimming mirror with Homelink</t>
  </si>
  <si>
    <t>N1</t>
  </si>
  <si>
    <t>Preferred accessory package</t>
  </si>
  <si>
    <t xml:space="preserve">V.I.P. - Security System </t>
  </si>
  <si>
    <t>State Document Fees Total</t>
  </si>
  <si>
    <t xml:space="preserve">SET Administration Fee </t>
  </si>
  <si>
    <t xml:space="preserve">SET Destination Charge </t>
  </si>
  <si>
    <t>Price w/Incentives</t>
  </si>
  <si>
    <t>Tax</t>
  </si>
  <si>
    <t>Tax &amp; Docs Price w/Incentives (your end cost)</t>
  </si>
  <si>
    <t>Tax &amp; Docs Price
(you pay this)</t>
  </si>
  <si>
    <t>2006 Model Year Prius Calculator by Kiloran - Version 4.0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</si>
</sst>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9" fontId="3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 wrapText="1"/>
    </xf>
    <xf numFmtId="166" fontId="0" fillId="2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66" fontId="0" fillId="2" borderId="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2" borderId="2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166" fontId="0" fillId="2" borderId="3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166" fontId="0" fillId="2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wrapText="1"/>
    </xf>
    <xf numFmtId="166" fontId="0" fillId="2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wrapText="1"/>
    </xf>
    <xf numFmtId="166" fontId="3" fillId="2" borderId="21" xfId="0" applyNumberFormat="1" applyFont="1" applyFill="1" applyBorder="1" applyAlignment="1">
      <alignment/>
    </xf>
    <xf numFmtId="166" fontId="0" fillId="2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64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66" fontId="0" fillId="2" borderId="8" xfId="0" applyNumberFormat="1" applyFont="1" applyFill="1" applyBorder="1" applyAlignment="1" applyProtection="1">
      <alignment/>
      <protection/>
    </xf>
    <xf numFmtId="166" fontId="0" fillId="0" borderId="2" xfId="0" applyNumberFormat="1" applyFont="1" applyBorder="1" applyAlignment="1" applyProtection="1">
      <alignment/>
      <protection/>
    </xf>
    <xf numFmtId="166" fontId="0" fillId="2" borderId="2" xfId="0" applyNumberFormat="1" applyFont="1" applyFill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6" fontId="0" fillId="0" borderId="25" xfId="0" applyNumberFormat="1" applyFont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wrapText="1"/>
      <protection locked="0"/>
    </xf>
    <xf numFmtId="166" fontId="0" fillId="0" borderId="8" xfId="0" applyNumberFormat="1" applyFont="1" applyBorder="1" applyAlignment="1" applyProtection="1">
      <alignment wrapText="1"/>
      <protection locked="0"/>
    </xf>
    <xf numFmtId="164" fontId="0" fillId="3" borderId="26" xfId="0" applyNumberFormat="1" applyFont="1" applyFill="1" applyBorder="1" applyAlignment="1" applyProtection="1">
      <alignment/>
      <protection locked="0"/>
    </xf>
    <xf numFmtId="164" fontId="0" fillId="3" borderId="27" xfId="0" applyNumberFormat="1" applyFont="1" applyFill="1" applyBorder="1" applyAlignment="1" applyProtection="1">
      <alignment/>
      <protection locked="0"/>
    </xf>
    <xf numFmtId="164" fontId="0" fillId="3" borderId="1" xfId="0" applyNumberFormat="1" applyFont="1" applyFill="1" applyBorder="1" applyAlignment="1" applyProtection="1">
      <alignment/>
      <protection locked="0"/>
    </xf>
    <xf numFmtId="164" fontId="0" fillId="3" borderId="2" xfId="0" applyNumberFormat="1" applyFont="1" applyFill="1" applyBorder="1" applyAlignment="1" applyProtection="1">
      <alignment/>
      <protection locked="0"/>
    </xf>
    <xf numFmtId="164" fontId="0" fillId="3" borderId="28" xfId="0" applyNumberFormat="1" applyFont="1" applyFill="1" applyBorder="1" applyAlignment="1" applyProtection="1">
      <alignment/>
      <protection locked="0"/>
    </xf>
    <xf numFmtId="166" fontId="0" fillId="3" borderId="27" xfId="0" applyNumberFormat="1" applyFont="1" applyFill="1" applyBorder="1" applyAlignment="1" applyProtection="1">
      <alignment horizontal="center"/>
      <protection locked="0"/>
    </xf>
    <xf numFmtId="166" fontId="0" fillId="3" borderId="1" xfId="0" applyNumberFormat="1" applyFont="1" applyFill="1" applyBorder="1" applyAlignment="1" applyProtection="1">
      <alignment horizontal="center"/>
      <protection locked="0"/>
    </xf>
    <xf numFmtId="166" fontId="0" fillId="3" borderId="2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4" xfId="0" applyFont="1" applyBorder="1" applyAlignment="1">
      <alignment/>
    </xf>
    <xf numFmtId="166" fontId="0" fillId="0" borderId="27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31" xfId="0" applyFont="1" applyBorder="1" applyAlignment="1">
      <alignment wrapText="1"/>
    </xf>
    <xf numFmtId="166" fontId="3" fillId="2" borderId="3" xfId="0" applyNumberFormat="1" applyFont="1" applyFill="1" applyBorder="1" applyAlignment="1">
      <alignment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66" fontId="3" fillId="0" borderId="19" xfId="0" applyNumberFormat="1" applyFont="1" applyBorder="1" applyAlignment="1">
      <alignment/>
    </xf>
    <xf numFmtId="10" fontId="0" fillId="3" borderId="21" xfId="0" applyNumberFormat="1" applyFont="1" applyFill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/>
    </xf>
    <xf numFmtId="166" fontId="0" fillId="0" borderId="8" xfId="0" applyNumberFormat="1" applyFont="1" applyFill="1" applyBorder="1" applyAlignment="1" applyProtection="1">
      <alignment/>
      <protection/>
    </xf>
    <xf numFmtId="166" fontId="0" fillId="2" borderId="29" xfId="0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11" xfId="0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2" borderId="25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166" fontId="0" fillId="2" borderId="1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166" fontId="0" fillId="2" borderId="28" xfId="0" applyNumberFormat="1" applyFont="1" applyFill="1" applyBorder="1" applyAlignment="1">
      <alignment/>
    </xf>
    <xf numFmtId="166" fontId="0" fillId="2" borderId="33" xfId="0" applyNumberFormat="1" applyFont="1" applyFill="1" applyBorder="1" applyAlignment="1">
      <alignment/>
    </xf>
    <xf numFmtId="166" fontId="3" fillId="2" borderId="12" xfId="0" applyNumberFormat="1" applyFont="1" applyFill="1" applyBorder="1" applyAlignment="1">
      <alignment/>
    </xf>
    <xf numFmtId="166" fontId="3" fillId="2" borderId="29" xfId="0" applyNumberFormat="1" applyFont="1" applyFill="1" applyBorder="1" applyAlignment="1">
      <alignment/>
    </xf>
    <xf numFmtId="166" fontId="3" fillId="4" borderId="21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66" fontId="0" fillId="0" borderId="1" xfId="0" applyNumberFormat="1" applyFont="1" applyFill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166" fontId="0" fillId="0" borderId="25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3" xfId="0" applyNumberFormat="1" applyFont="1" applyFill="1" applyBorder="1" applyAlignment="1" applyProtection="1">
      <alignment/>
      <protection/>
    </xf>
    <xf numFmtId="166" fontId="0" fillId="0" borderId="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66" fontId="0" fillId="2" borderId="3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166" fontId="0" fillId="3" borderId="3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>
      <alignment wrapText="1"/>
    </xf>
    <xf numFmtId="166" fontId="3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10.00390625" style="1" bestFit="1" customWidth="1"/>
    <col min="2" max="2" width="30.57421875" style="1" bestFit="1" customWidth="1"/>
    <col min="3" max="3" width="8.00390625" style="22" customWidth="1"/>
    <col min="4" max="4" width="7.57421875" style="22" bestFit="1" customWidth="1"/>
    <col min="5" max="5" width="13.57421875" style="22" customWidth="1"/>
    <col min="6" max="6" width="7.00390625" style="22" customWidth="1"/>
    <col min="7" max="7" width="9.140625" style="35" customWidth="1"/>
    <col min="8" max="8" width="11.421875" style="22" customWidth="1"/>
    <col min="9" max="9" width="12.28125" style="35" customWidth="1"/>
    <col min="10" max="10" width="14.28125" style="22" customWidth="1"/>
    <col min="11" max="11" width="9.8515625" style="25" customWidth="1"/>
    <col min="12" max="12" width="8.28125" style="25" bestFit="1" customWidth="1"/>
    <col min="13" max="13" width="11.140625" style="25" customWidth="1"/>
    <col min="14" max="14" width="10.140625" style="26" bestFit="1" customWidth="1"/>
    <col min="15" max="15" width="12.28125" style="22" bestFit="1" customWidth="1"/>
    <col min="16" max="16" width="8.140625" style="22" customWidth="1"/>
    <col min="17" max="17" width="27.00390625" style="22" bestFit="1" customWidth="1"/>
    <col min="18" max="18" width="9.140625" style="22" customWidth="1"/>
    <col min="19" max="19" width="6.57421875" style="22" bestFit="1" customWidth="1"/>
    <col min="20" max="20" width="10.28125" style="22" bestFit="1" customWidth="1"/>
    <col min="21" max="16384" width="9.140625" style="22" customWidth="1"/>
  </cols>
  <sheetData>
    <row r="1" spans="1:11" ht="13.5" thickBot="1">
      <c r="A1" s="44" t="s">
        <v>92</v>
      </c>
      <c r="B1" s="45"/>
      <c r="C1" s="46"/>
      <c r="D1" s="46"/>
      <c r="E1" s="46"/>
      <c r="F1" s="46"/>
      <c r="G1" s="47"/>
      <c r="H1" s="46"/>
      <c r="I1" s="47"/>
      <c r="J1" s="46"/>
      <c r="K1" s="46"/>
    </row>
    <row r="2" spans="1:15" s="68" customFormat="1" ht="26.25" thickBot="1">
      <c r="A2" s="93" t="s">
        <v>28</v>
      </c>
      <c r="B2" s="91" t="s">
        <v>66</v>
      </c>
      <c r="C2" s="91" t="s">
        <v>1</v>
      </c>
      <c r="D2" s="91" t="s">
        <v>2</v>
      </c>
      <c r="E2" s="91" t="s">
        <v>3</v>
      </c>
      <c r="F2" s="91" t="s">
        <v>12</v>
      </c>
      <c r="G2" s="91" t="s">
        <v>9</v>
      </c>
      <c r="H2" s="91" t="s">
        <v>16</v>
      </c>
      <c r="I2" s="92" t="s">
        <v>8</v>
      </c>
      <c r="J2" s="91" t="s">
        <v>17</v>
      </c>
      <c r="K2" s="91" t="s">
        <v>67</v>
      </c>
      <c r="L2" s="66"/>
      <c r="M2" s="66"/>
      <c r="N2" s="66"/>
      <c r="O2" s="67"/>
    </row>
    <row r="3" spans="1:14" ht="13.5" thickBot="1">
      <c r="A3" s="103" t="s">
        <v>0</v>
      </c>
      <c r="B3" s="104" t="s">
        <v>32</v>
      </c>
      <c r="C3" s="74">
        <v>21725</v>
      </c>
      <c r="D3" s="74">
        <v>20006</v>
      </c>
      <c r="E3" s="132">
        <f>$C3-$D3+E4</f>
        <v>2153.5</v>
      </c>
      <c r="F3" s="133"/>
      <c r="G3" s="106">
        <f>$C$3+$D$5+IF($F$6="Y",$D$6,0)+IF($F$7="Y",$D$7,0)</f>
        <v>22305</v>
      </c>
      <c r="H3" s="106">
        <f>$E$3+E4</f>
        <v>2588</v>
      </c>
      <c r="I3" s="106">
        <f>$D$3+$D$5+IF($F$6="Y",$D$6,0)+IF($F$7="Y",$D$7,0)</f>
        <v>20586</v>
      </c>
      <c r="J3" s="106">
        <f>I3-K3</f>
        <v>434.5</v>
      </c>
      <c r="K3" s="106">
        <f>$D$3+$D$5-$E$4+IF($F$6="Y",$D$6,0)+IF($F$7="Y",$D$7,0)</f>
        <v>20151.5</v>
      </c>
      <c r="L3" s="5"/>
      <c r="N3" s="6"/>
    </row>
    <row r="4" spans="1:11" ht="12.75">
      <c r="A4" s="125"/>
      <c r="B4" s="125" t="s">
        <v>22</v>
      </c>
      <c r="C4" s="126"/>
      <c r="D4" s="126"/>
      <c r="E4" s="71">
        <f>0.02*$C$3</f>
        <v>434.5</v>
      </c>
      <c r="F4" s="108"/>
      <c r="G4" s="107"/>
      <c r="H4" s="108"/>
      <c r="I4" s="107"/>
      <c r="J4" s="107"/>
      <c r="K4" s="107"/>
    </row>
    <row r="5" spans="1:15" ht="12.75">
      <c r="A5" s="2"/>
      <c r="B5" s="36" t="s">
        <v>14</v>
      </c>
      <c r="C5" s="72"/>
      <c r="D5" s="123">
        <v>580</v>
      </c>
      <c r="E5" s="130">
        <v>0</v>
      </c>
      <c r="F5" s="131"/>
      <c r="G5" s="128"/>
      <c r="H5" s="128"/>
      <c r="I5" s="128"/>
      <c r="J5" s="128"/>
      <c r="K5" s="110"/>
      <c r="L5" s="5"/>
      <c r="N5" s="6"/>
      <c r="O5" s="8"/>
    </row>
    <row r="6" spans="1:15" ht="12.75">
      <c r="A6" s="103"/>
      <c r="B6" s="22" t="s">
        <v>87</v>
      </c>
      <c r="C6" s="74"/>
      <c r="D6" s="127">
        <v>45</v>
      </c>
      <c r="E6" s="124">
        <v>0</v>
      </c>
      <c r="F6" s="76" t="s">
        <v>13</v>
      </c>
      <c r="G6" s="128"/>
      <c r="H6" s="128"/>
      <c r="I6" s="128"/>
      <c r="J6" s="128"/>
      <c r="K6" s="110"/>
      <c r="L6" s="5"/>
      <c r="N6" s="6"/>
      <c r="O6" s="8"/>
    </row>
    <row r="7" spans="1:15" ht="13.5" thickBot="1">
      <c r="A7" s="13"/>
      <c r="B7" s="46" t="s">
        <v>86</v>
      </c>
      <c r="C7" s="73"/>
      <c r="D7" s="129">
        <v>597</v>
      </c>
      <c r="E7" s="105">
        <v>0</v>
      </c>
      <c r="F7" s="78" t="s">
        <v>13</v>
      </c>
      <c r="G7" s="109"/>
      <c r="H7" s="109"/>
      <c r="I7" s="109"/>
      <c r="J7" s="109"/>
      <c r="K7" s="110"/>
      <c r="L7" s="5"/>
      <c r="N7" s="6"/>
      <c r="O7" s="8"/>
    </row>
    <row r="8" spans="1:15" ht="12.75">
      <c r="A8" s="7" t="s">
        <v>18</v>
      </c>
      <c r="B8" s="38" t="s">
        <v>33</v>
      </c>
      <c r="C8" s="70">
        <v>650</v>
      </c>
      <c r="D8" s="70">
        <v>559</v>
      </c>
      <c r="E8" s="71">
        <f>$C8-$D8</f>
        <v>91</v>
      </c>
      <c r="F8" s="75" t="s">
        <v>4</v>
      </c>
      <c r="G8" s="23">
        <f aca="true" t="shared" si="0" ref="G8:G28">IF(F8="Y",C8,0)</f>
        <v>650</v>
      </c>
      <c r="H8" s="23">
        <f aca="true" t="shared" si="1" ref="H8:H28">IF(F8="Y",E8,0)</f>
        <v>91</v>
      </c>
      <c r="I8" s="24">
        <f aca="true" t="shared" si="2" ref="I8:I28">IF(F8="Y",D8,0)</f>
        <v>559</v>
      </c>
      <c r="J8" s="23">
        <v>0</v>
      </c>
      <c r="K8" s="5"/>
      <c r="L8" s="5"/>
      <c r="N8" s="6"/>
      <c r="O8" s="8"/>
    </row>
    <row r="9" spans="1:11" ht="12.75">
      <c r="A9" s="2" t="s">
        <v>72</v>
      </c>
      <c r="B9" s="36" t="s">
        <v>34</v>
      </c>
      <c r="C9" s="72">
        <v>825</v>
      </c>
      <c r="D9" s="72">
        <v>659</v>
      </c>
      <c r="E9" s="71">
        <f aca="true" t="shared" si="3" ref="E9:E28">$C9-$D9</f>
        <v>166</v>
      </c>
      <c r="F9" s="76" t="s">
        <v>13</v>
      </c>
      <c r="G9" s="10">
        <f t="shared" si="0"/>
        <v>0</v>
      </c>
      <c r="H9" s="10">
        <f t="shared" si="1"/>
        <v>0</v>
      </c>
      <c r="I9" s="17">
        <f t="shared" si="2"/>
        <v>0</v>
      </c>
      <c r="J9" s="10">
        <v>0</v>
      </c>
      <c r="K9" s="5"/>
    </row>
    <row r="10" spans="1:11" ht="12.75">
      <c r="A10" s="2" t="s">
        <v>73</v>
      </c>
      <c r="B10" s="36" t="s">
        <v>35</v>
      </c>
      <c r="C10" s="72">
        <v>1475</v>
      </c>
      <c r="D10" s="72">
        <v>1218</v>
      </c>
      <c r="E10" s="71">
        <f t="shared" si="3"/>
        <v>257</v>
      </c>
      <c r="F10" s="76" t="s">
        <v>13</v>
      </c>
      <c r="G10" s="10">
        <f t="shared" si="0"/>
        <v>0</v>
      </c>
      <c r="H10" s="10">
        <f t="shared" si="1"/>
        <v>0</v>
      </c>
      <c r="I10" s="17">
        <f t="shared" si="2"/>
        <v>0</v>
      </c>
      <c r="J10" s="10">
        <v>0</v>
      </c>
      <c r="K10" s="5"/>
    </row>
    <row r="11" spans="1:11" ht="12.75">
      <c r="A11" s="2" t="s">
        <v>74</v>
      </c>
      <c r="B11" s="36" t="s">
        <v>36</v>
      </c>
      <c r="C11" s="72">
        <v>1825</v>
      </c>
      <c r="D11" s="72">
        <v>1519</v>
      </c>
      <c r="E11" s="71">
        <f t="shared" si="3"/>
        <v>306</v>
      </c>
      <c r="F11" s="76" t="s">
        <v>13</v>
      </c>
      <c r="G11" s="10">
        <f t="shared" si="0"/>
        <v>0</v>
      </c>
      <c r="H11" s="10">
        <f t="shared" si="1"/>
        <v>0</v>
      </c>
      <c r="I11" s="17">
        <f t="shared" si="2"/>
        <v>0</v>
      </c>
      <c r="J11" s="10">
        <v>0</v>
      </c>
      <c r="K11" s="5"/>
    </row>
    <row r="12" spans="1:11" ht="12.75">
      <c r="A12" s="2" t="s">
        <v>75</v>
      </c>
      <c r="B12" s="36" t="s">
        <v>37</v>
      </c>
      <c r="C12" s="72">
        <v>3205</v>
      </c>
      <c r="D12" s="72">
        <v>2577</v>
      </c>
      <c r="E12" s="71">
        <f t="shared" si="3"/>
        <v>628</v>
      </c>
      <c r="F12" s="76" t="s">
        <v>13</v>
      </c>
      <c r="G12" s="10">
        <f t="shared" si="0"/>
        <v>0</v>
      </c>
      <c r="H12" s="10">
        <f t="shared" si="1"/>
        <v>0</v>
      </c>
      <c r="I12" s="10">
        <f t="shared" si="2"/>
        <v>0</v>
      </c>
      <c r="J12" s="10">
        <v>0</v>
      </c>
      <c r="K12" s="5"/>
    </row>
    <row r="13" spans="1:11" ht="12.75">
      <c r="A13" s="103" t="s">
        <v>76</v>
      </c>
      <c r="B13" s="36" t="s">
        <v>38</v>
      </c>
      <c r="C13" s="72">
        <v>3830</v>
      </c>
      <c r="D13" s="72">
        <v>3077</v>
      </c>
      <c r="E13" s="113">
        <f t="shared" si="3"/>
        <v>753</v>
      </c>
      <c r="F13" s="76" t="s">
        <v>13</v>
      </c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v>0</v>
      </c>
      <c r="K13" s="5"/>
    </row>
    <row r="14" spans="1:11" ht="12.75">
      <c r="A14" s="103" t="s">
        <v>77</v>
      </c>
      <c r="B14" s="36" t="s">
        <v>70</v>
      </c>
      <c r="C14" s="72">
        <v>5730</v>
      </c>
      <c r="D14" s="72">
        <v>4692</v>
      </c>
      <c r="E14" s="111">
        <f t="shared" si="3"/>
        <v>1038</v>
      </c>
      <c r="F14" s="76" t="s">
        <v>13</v>
      </c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v>0</v>
      </c>
      <c r="K14" s="5"/>
    </row>
    <row r="15" spans="1:11" ht="13.5" thickBot="1">
      <c r="A15" s="13" t="s">
        <v>78</v>
      </c>
      <c r="B15" s="112" t="s">
        <v>71</v>
      </c>
      <c r="C15" s="73">
        <v>6890</v>
      </c>
      <c r="D15" s="73">
        <v>5620</v>
      </c>
      <c r="E15" s="69">
        <f t="shared" si="3"/>
        <v>1270</v>
      </c>
      <c r="F15" s="77" t="s">
        <v>13</v>
      </c>
      <c r="G15" s="27">
        <f t="shared" si="0"/>
        <v>0</v>
      </c>
      <c r="H15" s="27">
        <f t="shared" si="1"/>
        <v>0</v>
      </c>
      <c r="I15" s="28">
        <f t="shared" si="2"/>
        <v>0</v>
      </c>
      <c r="J15" s="27">
        <v>0</v>
      </c>
      <c r="K15" s="5"/>
    </row>
    <row r="16" spans="1:13" ht="12.75">
      <c r="A16" s="14" t="s">
        <v>79</v>
      </c>
      <c r="B16" s="36" t="s">
        <v>80</v>
      </c>
      <c r="C16" s="123">
        <v>589</v>
      </c>
      <c r="D16" s="123">
        <v>414</v>
      </c>
      <c r="E16" s="71">
        <f>$C16-$D16</f>
        <v>175</v>
      </c>
      <c r="F16" s="76" t="s">
        <v>13</v>
      </c>
      <c r="G16" s="10">
        <f>IF(F16="Y",C16,0)</f>
        <v>0</v>
      </c>
      <c r="H16" s="10">
        <f>IF(F16="Y",E16,0)</f>
        <v>0</v>
      </c>
      <c r="I16" s="17">
        <f>IF(F16="Y",D16,0)</f>
        <v>0</v>
      </c>
      <c r="J16" s="10">
        <v>0</v>
      </c>
      <c r="K16" s="5"/>
      <c r="M16" s="29"/>
    </row>
    <row r="17" spans="1:13" ht="12.75">
      <c r="A17" s="14" t="s">
        <v>82</v>
      </c>
      <c r="B17" s="36" t="s">
        <v>81</v>
      </c>
      <c r="C17" s="123">
        <v>269</v>
      </c>
      <c r="D17" s="123">
        <v>189</v>
      </c>
      <c r="E17" s="71">
        <f>$C17-$D17</f>
        <v>80</v>
      </c>
      <c r="F17" s="76" t="s">
        <v>13</v>
      </c>
      <c r="G17" s="10">
        <f>IF(F17="Y",C17,0)</f>
        <v>0</v>
      </c>
      <c r="H17" s="10">
        <f>IF(F17="Y",E17,0)</f>
        <v>0</v>
      </c>
      <c r="I17" s="17">
        <f>IF(F17="Y",D17,0)</f>
        <v>0</v>
      </c>
      <c r="J17" s="10">
        <v>0</v>
      </c>
      <c r="K17" s="5"/>
      <c r="M17" s="29"/>
    </row>
    <row r="18" spans="1:13" ht="12.75">
      <c r="A18" s="14" t="s">
        <v>29</v>
      </c>
      <c r="B18" s="36" t="s">
        <v>83</v>
      </c>
      <c r="C18" s="123">
        <v>264</v>
      </c>
      <c r="D18" s="123">
        <v>169</v>
      </c>
      <c r="E18" s="71">
        <f>$C18-$D18</f>
        <v>95</v>
      </c>
      <c r="F18" s="76" t="s">
        <v>4</v>
      </c>
      <c r="G18" s="10">
        <f>IF(F18="Y",C18,0)</f>
        <v>264</v>
      </c>
      <c r="H18" s="10">
        <f>IF(F18="Y",E18,0)</f>
        <v>95</v>
      </c>
      <c r="I18" s="17">
        <f>IF(F18="Y",D18,0)</f>
        <v>169</v>
      </c>
      <c r="J18" s="10">
        <v>0</v>
      </c>
      <c r="K18" s="5"/>
      <c r="M18" s="29"/>
    </row>
    <row r="19" spans="1:12" ht="12.75">
      <c r="A19" s="14" t="s">
        <v>19</v>
      </c>
      <c r="B19" s="36" t="s">
        <v>84</v>
      </c>
      <c r="C19" s="123">
        <v>249</v>
      </c>
      <c r="D19" s="123">
        <v>119</v>
      </c>
      <c r="E19" s="71">
        <f t="shared" si="3"/>
        <v>130</v>
      </c>
      <c r="F19" s="76" t="s">
        <v>13</v>
      </c>
      <c r="G19" s="10">
        <f t="shared" si="0"/>
        <v>0</v>
      </c>
      <c r="H19" s="10">
        <f t="shared" si="1"/>
        <v>0</v>
      </c>
      <c r="I19" s="17">
        <f t="shared" si="2"/>
        <v>0</v>
      </c>
      <c r="J19" s="117">
        <v>0</v>
      </c>
      <c r="K19" s="5"/>
      <c r="L19" s="122"/>
    </row>
    <row r="20" spans="1:12" ht="12.75">
      <c r="A20" s="2" t="s">
        <v>7</v>
      </c>
      <c r="B20" s="116" t="s">
        <v>51</v>
      </c>
      <c r="C20" s="123">
        <v>186</v>
      </c>
      <c r="D20" s="123">
        <v>114</v>
      </c>
      <c r="E20" s="113">
        <f>$C20-$D20</f>
        <v>72</v>
      </c>
      <c r="F20" s="76" t="s">
        <v>13</v>
      </c>
      <c r="G20" s="10">
        <f>IF(F20="Y",C20,0)</f>
        <v>0</v>
      </c>
      <c r="H20" s="10">
        <f>IF(F20="Y",E20,0)</f>
        <v>0</v>
      </c>
      <c r="I20" s="17">
        <f>IF(F20="Y",D20,0)</f>
        <v>0</v>
      </c>
      <c r="J20" s="10">
        <v>0</v>
      </c>
      <c r="K20" s="5"/>
      <c r="L20" s="122"/>
    </row>
    <row r="21" spans="1:12" ht="12.75">
      <c r="A21" s="15" t="s">
        <v>20</v>
      </c>
      <c r="B21" s="38" t="s">
        <v>39</v>
      </c>
      <c r="C21" s="124">
        <v>165</v>
      </c>
      <c r="D21" s="124">
        <v>112</v>
      </c>
      <c r="E21" s="71">
        <f t="shared" si="3"/>
        <v>53</v>
      </c>
      <c r="F21" s="75" t="s">
        <v>13</v>
      </c>
      <c r="G21" s="23">
        <f t="shared" si="0"/>
        <v>0</v>
      </c>
      <c r="H21" s="23">
        <f t="shared" si="1"/>
        <v>0</v>
      </c>
      <c r="I21" s="24">
        <f t="shared" si="2"/>
        <v>0</v>
      </c>
      <c r="J21" s="23">
        <v>0</v>
      </c>
      <c r="K21" s="5"/>
      <c r="L21" s="122"/>
    </row>
    <row r="22" spans="1:12" ht="12.75">
      <c r="A22" s="15" t="s">
        <v>30</v>
      </c>
      <c r="B22" s="38" t="s">
        <v>40</v>
      </c>
      <c r="C22" s="124">
        <v>70</v>
      </c>
      <c r="D22" s="124">
        <v>55</v>
      </c>
      <c r="E22" s="71">
        <f t="shared" si="3"/>
        <v>15</v>
      </c>
      <c r="F22" s="75" t="s">
        <v>13</v>
      </c>
      <c r="G22" s="23">
        <f t="shared" si="0"/>
        <v>0</v>
      </c>
      <c r="H22" s="23">
        <f t="shared" si="1"/>
        <v>0</v>
      </c>
      <c r="I22" s="24">
        <f t="shared" si="2"/>
        <v>0</v>
      </c>
      <c r="J22" s="23">
        <v>0</v>
      </c>
      <c r="K22" s="5"/>
      <c r="L22" s="122"/>
    </row>
    <row r="23" spans="1:12" ht="12.75">
      <c r="A23" s="15" t="s">
        <v>5</v>
      </c>
      <c r="B23" s="36" t="s">
        <v>41</v>
      </c>
      <c r="C23" s="124">
        <v>65</v>
      </c>
      <c r="D23" s="124">
        <v>42</v>
      </c>
      <c r="E23" s="71">
        <f t="shared" si="3"/>
        <v>23</v>
      </c>
      <c r="F23" s="75" t="s">
        <v>4</v>
      </c>
      <c r="G23" s="23">
        <f t="shared" si="0"/>
        <v>65</v>
      </c>
      <c r="H23" s="23">
        <f t="shared" si="1"/>
        <v>23</v>
      </c>
      <c r="I23" s="24">
        <f t="shared" si="2"/>
        <v>42</v>
      </c>
      <c r="J23" s="10">
        <v>0</v>
      </c>
      <c r="K23" s="5"/>
      <c r="L23" s="122"/>
    </row>
    <row r="24" spans="1:12" ht="12.75">
      <c r="A24" s="15" t="s">
        <v>31</v>
      </c>
      <c r="B24" s="36" t="s">
        <v>42</v>
      </c>
      <c r="C24" s="124">
        <v>59</v>
      </c>
      <c r="D24" s="124">
        <v>37</v>
      </c>
      <c r="E24" s="71">
        <f t="shared" si="3"/>
        <v>22</v>
      </c>
      <c r="F24" s="75" t="s">
        <v>13</v>
      </c>
      <c r="G24" s="23">
        <f t="shared" si="0"/>
        <v>0</v>
      </c>
      <c r="H24" s="23">
        <f t="shared" si="1"/>
        <v>0</v>
      </c>
      <c r="I24" s="24">
        <f t="shared" si="2"/>
        <v>0</v>
      </c>
      <c r="J24" s="10">
        <v>0</v>
      </c>
      <c r="K24" s="5"/>
      <c r="L24" s="122"/>
    </row>
    <row r="25" spans="1:12" ht="12.75">
      <c r="A25" s="14" t="s">
        <v>6</v>
      </c>
      <c r="B25" s="36" t="s">
        <v>43</v>
      </c>
      <c r="C25" s="123">
        <v>49</v>
      </c>
      <c r="D25" s="123">
        <v>34</v>
      </c>
      <c r="E25" s="71">
        <f t="shared" si="3"/>
        <v>15</v>
      </c>
      <c r="F25" s="76" t="s">
        <v>13</v>
      </c>
      <c r="G25" s="10">
        <f t="shared" si="0"/>
        <v>0</v>
      </c>
      <c r="H25" s="10">
        <f t="shared" si="1"/>
        <v>0</v>
      </c>
      <c r="I25" s="17">
        <f t="shared" si="2"/>
        <v>0</v>
      </c>
      <c r="J25" s="10">
        <v>0</v>
      </c>
      <c r="K25" s="5"/>
      <c r="L25" s="122"/>
    </row>
    <row r="26" spans="1:12" ht="12.75">
      <c r="A26" s="1" t="s">
        <v>44</v>
      </c>
      <c r="B26" s="36" t="s">
        <v>45</v>
      </c>
      <c r="C26" s="123">
        <v>40</v>
      </c>
      <c r="D26" s="123">
        <v>25</v>
      </c>
      <c r="E26" s="71">
        <f t="shared" si="3"/>
        <v>15</v>
      </c>
      <c r="F26" s="76" t="s">
        <v>13</v>
      </c>
      <c r="G26" s="10">
        <f t="shared" si="0"/>
        <v>0</v>
      </c>
      <c r="H26" s="10">
        <f t="shared" si="1"/>
        <v>0</v>
      </c>
      <c r="I26" s="17">
        <f t="shared" si="2"/>
        <v>0</v>
      </c>
      <c r="J26" s="10">
        <v>0</v>
      </c>
      <c r="K26" s="5"/>
      <c r="L26" s="122"/>
    </row>
    <row r="27" spans="1:12" ht="12.75">
      <c r="A27" s="14" t="s">
        <v>46</v>
      </c>
      <c r="B27" s="36" t="s">
        <v>47</v>
      </c>
      <c r="C27" s="123">
        <v>29</v>
      </c>
      <c r="D27" s="123">
        <v>21</v>
      </c>
      <c r="E27" s="71">
        <f t="shared" si="3"/>
        <v>8</v>
      </c>
      <c r="F27" s="76" t="s">
        <v>13</v>
      </c>
      <c r="G27" s="10">
        <f t="shared" si="0"/>
        <v>0</v>
      </c>
      <c r="H27" s="10">
        <f t="shared" si="1"/>
        <v>0</v>
      </c>
      <c r="I27" s="17">
        <f t="shared" si="2"/>
        <v>0</v>
      </c>
      <c r="J27" s="10">
        <v>0</v>
      </c>
      <c r="K27" s="5"/>
      <c r="L27" s="122"/>
    </row>
    <row r="28" spans="1:12" ht="13.5" thickBot="1">
      <c r="A28" s="16" t="s">
        <v>49</v>
      </c>
      <c r="B28" s="37" t="s">
        <v>48</v>
      </c>
      <c r="C28" s="105">
        <v>0</v>
      </c>
      <c r="D28" s="105">
        <v>0</v>
      </c>
      <c r="E28" s="69">
        <f t="shared" si="3"/>
        <v>0</v>
      </c>
      <c r="F28" s="78" t="s">
        <v>4</v>
      </c>
      <c r="G28" s="117">
        <f t="shared" si="0"/>
        <v>0</v>
      </c>
      <c r="H28" s="117">
        <f t="shared" si="1"/>
        <v>0</v>
      </c>
      <c r="I28" s="118">
        <f t="shared" si="2"/>
        <v>0</v>
      </c>
      <c r="J28" s="117">
        <v>0</v>
      </c>
      <c r="K28" s="5"/>
      <c r="L28" s="122"/>
    </row>
    <row r="29" spans="1:11" ht="13.5" thickBot="1">
      <c r="A29" s="3"/>
      <c r="B29" s="3"/>
      <c r="C29" s="25"/>
      <c r="D29" s="25"/>
      <c r="E29" s="29"/>
      <c r="F29" s="30"/>
      <c r="G29" s="119">
        <f>SUM(G3:G28)+L3</f>
        <v>23284</v>
      </c>
      <c r="H29" s="120">
        <f>SUM(H3:H28)</f>
        <v>2797</v>
      </c>
      <c r="I29" s="120">
        <f>SUM(I3:I28)+L3</f>
        <v>21356</v>
      </c>
      <c r="J29" s="120">
        <f>SUM(J3:J28)</f>
        <v>434.5</v>
      </c>
      <c r="K29" s="121">
        <f>I29-J29</f>
        <v>20921.5</v>
      </c>
    </row>
    <row r="30" spans="1:14" s="25" customFormat="1" ht="12.75">
      <c r="A30" s="3"/>
      <c r="B30" s="3"/>
      <c r="G30" s="30"/>
      <c r="H30" s="29"/>
      <c r="I30" s="4"/>
      <c r="J30" s="29"/>
      <c r="N30" s="26"/>
    </row>
    <row r="31" spans="2:5" s="26" customFormat="1" ht="13.5" thickBot="1">
      <c r="B31" s="138" t="s">
        <v>21</v>
      </c>
      <c r="C31" s="138"/>
      <c r="E31" s="134"/>
    </row>
    <row r="32" spans="2:14" ht="13.5" thickBot="1">
      <c r="B32" s="136" t="s">
        <v>23</v>
      </c>
      <c r="C32" s="137">
        <v>500</v>
      </c>
      <c r="E32" s="34"/>
      <c r="G32" s="22"/>
      <c r="I32" s="22"/>
      <c r="K32" s="22"/>
      <c r="L32" s="22"/>
      <c r="M32" s="22"/>
      <c r="N32" s="22"/>
    </row>
    <row r="33" spans="2:14" ht="12.75">
      <c r="B33" s="94" t="s">
        <v>60</v>
      </c>
      <c r="C33" s="95" t="s">
        <v>27</v>
      </c>
      <c r="E33" s="135"/>
      <c r="G33" s="22"/>
      <c r="I33" s="22"/>
      <c r="K33" s="22"/>
      <c r="L33" s="22"/>
      <c r="M33" s="22"/>
      <c r="N33" s="22"/>
    </row>
    <row r="34" spans="1:14" ht="12.75">
      <c r="A34" s="3"/>
      <c r="B34" s="96" t="s">
        <v>24</v>
      </c>
      <c r="C34" s="9" t="s">
        <v>27</v>
      </c>
      <c r="E34" s="34"/>
      <c r="G34" s="22"/>
      <c r="I34" s="22"/>
      <c r="K34" s="22"/>
      <c r="L34" s="22"/>
      <c r="M34" s="22"/>
      <c r="N34" s="22"/>
    </row>
    <row r="35" spans="2:14" ht="12.75">
      <c r="B35" s="96" t="s">
        <v>25</v>
      </c>
      <c r="C35" s="79">
        <v>1600</v>
      </c>
      <c r="D35" s="1" t="s">
        <v>68</v>
      </c>
      <c r="E35" s="34"/>
      <c r="I35" s="22"/>
      <c r="K35" s="22"/>
      <c r="L35" s="22"/>
      <c r="M35" s="22"/>
      <c r="N35" s="22"/>
    </row>
    <row r="36" spans="2:14" ht="13.5" thickBot="1">
      <c r="B36" s="97" t="s">
        <v>26</v>
      </c>
      <c r="C36" s="80">
        <v>1550</v>
      </c>
      <c r="E36" s="34"/>
      <c r="G36" s="22"/>
      <c r="I36" s="22"/>
      <c r="K36" s="22"/>
      <c r="L36" s="22"/>
      <c r="M36" s="22"/>
      <c r="N36" s="22"/>
    </row>
    <row r="37" spans="2:14" ht="13.5" thickBot="1">
      <c r="B37" s="56" t="s">
        <v>50</v>
      </c>
      <c r="C37" s="98">
        <f>C32+SUM(C34:C36)</f>
        <v>3650</v>
      </c>
      <c r="E37" s="21"/>
      <c r="G37" s="22"/>
      <c r="I37" s="22"/>
      <c r="K37" s="22"/>
      <c r="L37" s="22"/>
      <c r="M37" s="22"/>
      <c r="N37" s="22"/>
    </row>
    <row r="38" spans="2:14" ht="13.5" thickBot="1">
      <c r="B38" s="19"/>
      <c r="C38" s="21"/>
      <c r="D38" s="21"/>
      <c r="E38" s="21"/>
      <c r="G38" s="22"/>
      <c r="I38" s="22"/>
      <c r="K38" s="22"/>
      <c r="L38" s="22"/>
      <c r="M38" s="22"/>
      <c r="N38" s="22"/>
    </row>
    <row r="39" spans="2:14" ht="13.5" thickBot="1">
      <c r="B39" s="48" t="s">
        <v>52</v>
      </c>
      <c r="C39" s="102">
        <v>0.06</v>
      </c>
      <c r="D39" s="21"/>
      <c r="E39" s="21"/>
      <c r="F39" s="34"/>
      <c r="G39" s="22"/>
      <c r="I39" s="22"/>
      <c r="K39" s="22"/>
      <c r="L39" s="22"/>
      <c r="M39" s="22"/>
      <c r="N39" s="22"/>
    </row>
    <row r="40" spans="2:14" ht="13.5" thickBot="1">
      <c r="B40" s="19"/>
      <c r="C40" s="39"/>
      <c r="D40" s="21"/>
      <c r="E40" s="21"/>
      <c r="F40" s="34"/>
      <c r="G40" s="22"/>
      <c r="I40" s="22"/>
      <c r="K40" s="22"/>
      <c r="L40" s="22"/>
      <c r="M40" s="22"/>
      <c r="N40" s="22"/>
    </row>
    <row r="41" spans="1:6" s="25" customFormat="1" ht="13.5" thickBot="1">
      <c r="A41" s="3"/>
      <c r="B41" s="49" t="s">
        <v>59</v>
      </c>
      <c r="C41" s="81">
        <v>0</v>
      </c>
      <c r="D41" s="40"/>
      <c r="E41" s="21"/>
      <c r="F41" s="34"/>
    </row>
    <row r="42" spans="1:6" s="25" customFormat="1" ht="12.75">
      <c r="A42" s="3"/>
      <c r="B42" s="50" t="s">
        <v>53</v>
      </c>
      <c r="C42" s="82">
        <v>36</v>
      </c>
      <c r="D42" s="86" t="s">
        <v>13</v>
      </c>
      <c r="E42" s="51">
        <f aca="true" t="shared" si="4" ref="E42:E47">IF(D42="Y",C42,0)</f>
        <v>0</v>
      </c>
      <c r="F42" s="34"/>
    </row>
    <row r="43" spans="1:6" s="25" customFormat="1" ht="12.75">
      <c r="A43" s="3"/>
      <c r="B43" s="52" t="s">
        <v>57</v>
      </c>
      <c r="C43" s="83">
        <v>22.5</v>
      </c>
      <c r="D43" s="87" t="s">
        <v>13</v>
      </c>
      <c r="E43" s="53">
        <f t="shared" si="4"/>
        <v>0</v>
      </c>
      <c r="F43" s="34"/>
    </row>
    <row r="44" spans="1:6" s="25" customFormat="1" ht="25.5">
      <c r="A44" s="3"/>
      <c r="B44" s="54" t="s">
        <v>58</v>
      </c>
      <c r="C44" s="83">
        <v>6</v>
      </c>
      <c r="D44" s="87" t="s">
        <v>13</v>
      </c>
      <c r="E44" s="53">
        <f t="shared" si="4"/>
        <v>0</v>
      </c>
      <c r="F44" s="34"/>
    </row>
    <row r="45" spans="1:6" s="25" customFormat="1" ht="12.75">
      <c r="A45" s="3"/>
      <c r="B45" s="55" t="s">
        <v>54</v>
      </c>
      <c r="C45" s="84">
        <v>22.5</v>
      </c>
      <c r="D45" s="87" t="s">
        <v>13</v>
      </c>
      <c r="E45" s="53">
        <f t="shared" si="4"/>
        <v>0</v>
      </c>
      <c r="F45" s="34"/>
    </row>
    <row r="46" spans="1:6" s="25" customFormat="1" ht="12.75">
      <c r="A46" s="3"/>
      <c r="B46" s="55" t="s">
        <v>55</v>
      </c>
      <c r="C46" s="83">
        <v>6</v>
      </c>
      <c r="D46" s="87" t="s">
        <v>13</v>
      </c>
      <c r="E46" s="53">
        <f t="shared" si="4"/>
        <v>0</v>
      </c>
      <c r="F46" s="34"/>
    </row>
    <row r="47" spans="1:6" s="25" customFormat="1" ht="13.5" thickBot="1">
      <c r="A47" s="3"/>
      <c r="B47" s="54" t="s">
        <v>56</v>
      </c>
      <c r="C47" s="85">
        <v>35</v>
      </c>
      <c r="D47" s="88" t="s">
        <v>13</v>
      </c>
      <c r="E47" s="58">
        <f t="shared" si="4"/>
        <v>0</v>
      </c>
      <c r="F47" s="34"/>
    </row>
    <row r="48" spans="1:6" s="25" customFormat="1" ht="13.5" thickBot="1">
      <c r="A48" s="3"/>
      <c r="B48" s="59" t="s">
        <v>85</v>
      </c>
      <c r="C48" s="60"/>
      <c r="D48" s="61"/>
      <c r="E48" s="57">
        <f>SUM(E42:E47)</f>
        <v>0</v>
      </c>
      <c r="F48" s="34"/>
    </row>
    <row r="49" spans="2:14" ht="13.5" thickBot="1">
      <c r="B49" s="48" t="s">
        <v>61</v>
      </c>
      <c r="C49" s="114">
        <f>C41-E48</f>
        <v>0</v>
      </c>
      <c r="D49" s="40"/>
      <c r="E49" s="21"/>
      <c r="F49" s="34"/>
      <c r="G49" s="22"/>
      <c r="I49" s="22"/>
      <c r="K49" s="22"/>
      <c r="L49" s="22"/>
      <c r="M49" s="22"/>
      <c r="N49" s="22"/>
    </row>
    <row r="50" spans="7:17" ht="13.5" thickBot="1">
      <c r="G50" s="22"/>
      <c r="I50" s="22"/>
      <c r="K50" s="22"/>
      <c r="L50" s="22"/>
      <c r="M50" s="22"/>
      <c r="N50" s="22"/>
      <c r="Q50" s="25"/>
    </row>
    <row r="51" spans="2:20" ht="64.5" thickBot="1">
      <c r="B51" s="115" t="s">
        <v>69</v>
      </c>
      <c r="C51" s="99" t="s">
        <v>11</v>
      </c>
      <c r="D51" s="99" t="s">
        <v>89</v>
      </c>
      <c r="E51" s="99" t="s">
        <v>91</v>
      </c>
      <c r="F51" s="100" t="s">
        <v>3</v>
      </c>
      <c r="G51" s="99" t="s">
        <v>10</v>
      </c>
      <c r="H51" s="99" t="s">
        <v>15</v>
      </c>
      <c r="I51" s="100" t="s">
        <v>88</v>
      </c>
      <c r="J51" s="43" t="s">
        <v>90</v>
      </c>
      <c r="Q51" s="19"/>
      <c r="R51" s="32"/>
      <c r="S51" s="33"/>
      <c r="T51" s="34"/>
    </row>
    <row r="52" spans="2:20" ht="12.75">
      <c r="B52" s="101">
        <v>0</v>
      </c>
      <c r="C52" s="12">
        <f>IF(ISNUMBER(B52),($G$29-B52),"")</f>
        <v>23284</v>
      </c>
      <c r="D52" s="10">
        <f>IF(ISNUMBER(B52),(C52*($C$39)+$C$41),"")</f>
        <v>1397.04</v>
      </c>
      <c r="E52" s="139">
        <f>IF(ISNUMBER(B52),(C52+D52+$C$41),"")</f>
        <v>24681.04</v>
      </c>
      <c r="F52" s="17">
        <f aca="true" t="shared" si="5" ref="F52:F91">IF(ISNUMBER(B52),($H$29-B52+$C$49),"")</f>
        <v>2797</v>
      </c>
      <c r="G52" s="18">
        <f aca="true" t="shared" si="6" ref="G52:G91">IF(ISNUMBER(B52),(F52/$K$29),"")</f>
        <v>0.13369022297636401</v>
      </c>
      <c r="H52" s="11">
        <f aca="true" t="shared" si="7" ref="H52:H91">IF(ISNUMBER(B52),(B52/$G$29),"")</f>
        <v>0</v>
      </c>
      <c r="I52" s="41">
        <f aca="true" t="shared" si="8" ref="I52:I91">IF(ISNUMBER($B52),($C52-$C$37),"")</f>
        <v>19634</v>
      </c>
      <c r="J52" s="42">
        <f aca="true" t="shared" si="9" ref="J52:J91">IF(ISNUMBER($B52),($E52-$C$37),"")</f>
        <v>21031.04</v>
      </c>
      <c r="Q52" s="20"/>
      <c r="R52" s="21"/>
      <c r="S52" s="21"/>
      <c r="T52" s="21"/>
    </row>
    <row r="53" spans="2:20" ht="12.75">
      <c r="B53" s="101">
        <f aca="true" t="shared" si="10" ref="B53:B91">IF(((((ROW($B53)-ROW($B$52))*100))&lt;=$F$52),((ROW($B53)-ROW($B$52))*100),IF(((((ROW($B53)-ROW($B$52))*100))&lt;($F$52+100)),$F$52,""))</f>
        <v>100</v>
      </c>
      <c r="C53" s="12">
        <f aca="true" t="shared" si="11" ref="C53:C91">IF(ISNUMBER(B53),($G$29-B53),"")</f>
        <v>23184</v>
      </c>
      <c r="D53" s="10">
        <f aca="true" t="shared" si="12" ref="D53:D91">IF(ISNUMBER(B53),(C53*($C$39)+$C$41),"")</f>
        <v>1391.04</v>
      </c>
      <c r="E53" s="139">
        <f>IF(ISNUMBER(B53),(C53+D53+$C$41),"")</f>
        <v>24575.04</v>
      </c>
      <c r="F53" s="17">
        <f t="shared" si="5"/>
        <v>2697</v>
      </c>
      <c r="G53" s="18">
        <f t="shared" si="6"/>
        <v>0.12891045097148865</v>
      </c>
      <c r="H53" s="11">
        <f t="shared" si="7"/>
        <v>0.004294794708812919</v>
      </c>
      <c r="I53" s="41">
        <f t="shared" si="8"/>
        <v>19534</v>
      </c>
      <c r="J53" s="42">
        <f t="shared" si="9"/>
        <v>20925.04</v>
      </c>
      <c r="Q53" s="25"/>
      <c r="R53" s="25"/>
      <c r="S53" s="25"/>
      <c r="T53" s="25"/>
    </row>
    <row r="54" spans="2:10" ht="12.75">
      <c r="B54" s="101">
        <f t="shared" si="10"/>
        <v>200</v>
      </c>
      <c r="C54" s="12">
        <f t="shared" si="11"/>
        <v>23084</v>
      </c>
      <c r="D54" s="10">
        <f t="shared" si="12"/>
        <v>1385.04</v>
      </c>
      <c r="E54" s="139">
        <f>IF(ISNUMBER(B54),(C54+D54+$C$41),"")</f>
        <v>24469.04</v>
      </c>
      <c r="F54" s="17">
        <f t="shared" si="5"/>
        <v>2597</v>
      </c>
      <c r="G54" s="18">
        <f t="shared" si="6"/>
        <v>0.1241306789666133</v>
      </c>
      <c r="H54" s="11">
        <f t="shared" si="7"/>
        <v>0.008589589417625838</v>
      </c>
      <c r="I54" s="41">
        <f t="shared" si="8"/>
        <v>19434</v>
      </c>
      <c r="J54" s="42">
        <f t="shared" si="9"/>
        <v>20819.04</v>
      </c>
    </row>
    <row r="55" spans="2:10" ht="12.75">
      <c r="B55" s="101">
        <f t="shared" si="10"/>
        <v>300</v>
      </c>
      <c r="C55" s="12">
        <f t="shared" si="11"/>
        <v>22984</v>
      </c>
      <c r="D55" s="10">
        <f t="shared" si="12"/>
        <v>1379.04</v>
      </c>
      <c r="E55" s="139">
        <f aca="true" t="shared" si="13" ref="E55:E91">IF(ISNUMBER(B55),(C55+D55+$C$41),"")</f>
        <v>24363.04</v>
      </c>
      <c r="F55" s="17">
        <f t="shared" si="5"/>
        <v>2497</v>
      </c>
      <c r="G55" s="18">
        <f t="shared" si="6"/>
        <v>0.11935090696173793</v>
      </c>
      <c r="H55" s="11">
        <f t="shared" si="7"/>
        <v>0.012884384126438756</v>
      </c>
      <c r="I55" s="41">
        <f t="shared" si="8"/>
        <v>19334</v>
      </c>
      <c r="J55" s="42">
        <f t="shared" si="9"/>
        <v>20713.04</v>
      </c>
    </row>
    <row r="56" spans="2:10" ht="12.75">
      <c r="B56" s="101">
        <f t="shared" si="10"/>
        <v>400</v>
      </c>
      <c r="C56" s="12">
        <f t="shared" si="11"/>
        <v>22884</v>
      </c>
      <c r="D56" s="10">
        <f t="shared" si="12"/>
        <v>1373.04</v>
      </c>
      <c r="E56" s="139">
        <f t="shared" si="13"/>
        <v>24257.04</v>
      </c>
      <c r="F56" s="17">
        <f t="shared" si="5"/>
        <v>2397</v>
      </c>
      <c r="G56" s="18">
        <f t="shared" si="6"/>
        <v>0.11457113495686255</v>
      </c>
      <c r="H56" s="11">
        <f t="shared" si="7"/>
        <v>0.017179178835251677</v>
      </c>
      <c r="I56" s="41">
        <f t="shared" si="8"/>
        <v>19234</v>
      </c>
      <c r="J56" s="42">
        <f t="shared" si="9"/>
        <v>20607.04</v>
      </c>
    </row>
    <row r="57" spans="1:10" ht="12.75">
      <c r="A57" s="3"/>
      <c r="B57" s="101">
        <f t="shared" si="10"/>
        <v>500</v>
      </c>
      <c r="C57" s="12">
        <f t="shared" si="11"/>
        <v>22784</v>
      </c>
      <c r="D57" s="10">
        <f t="shared" si="12"/>
        <v>1367.04</v>
      </c>
      <c r="E57" s="139">
        <f t="shared" si="13"/>
        <v>24151.04</v>
      </c>
      <c r="F57" s="17">
        <f t="shared" si="5"/>
        <v>2297</v>
      </c>
      <c r="G57" s="18">
        <f t="shared" si="6"/>
        <v>0.10979136295198719</v>
      </c>
      <c r="H57" s="11">
        <f t="shared" si="7"/>
        <v>0.021473973544064592</v>
      </c>
      <c r="I57" s="41">
        <f t="shared" si="8"/>
        <v>19134</v>
      </c>
      <c r="J57" s="42">
        <f t="shared" si="9"/>
        <v>20501.04</v>
      </c>
    </row>
    <row r="58" spans="1:10" ht="12.75">
      <c r="A58" s="31"/>
      <c r="B58" s="101">
        <f t="shared" si="10"/>
        <v>600</v>
      </c>
      <c r="C58" s="12">
        <f t="shared" si="11"/>
        <v>22684</v>
      </c>
      <c r="D58" s="10">
        <f t="shared" si="12"/>
        <v>1361.04</v>
      </c>
      <c r="E58" s="139">
        <f t="shared" si="13"/>
        <v>24045.04</v>
      </c>
      <c r="F58" s="17">
        <f t="shared" si="5"/>
        <v>2197</v>
      </c>
      <c r="G58" s="18">
        <f t="shared" si="6"/>
        <v>0.10501159094711182</v>
      </c>
      <c r="H58" s="11">
        <f t="shared" si="7"/>
        <v>0.02576876825287751</v>
      </c>
      <c r="I58" s="41">
        <f t="shared" si="8"/>
        <v>19034</v>
      </c>
      <c r="J58" s="42">
        <f t="shared" si="9"/>
        <v>20395.04</v>
      </c>
    </row>
    <row r="59" spans="1:10" ht="12.75">
      <c r="A59" s="31"/>
      <c r="B59" s="101">
        <f t="shared" si="10"/>
        <v>700</v>
      </c>
      <c r="C59" s="12">
        <f t="shared" si="11"/>
        <v>22584</v>
      </c>
      <c r="D59" s="10">
        <f t="shared" si="12"/>
        <v>1355.04</v>
      </c>
      <c r="E59" s="139">
        <f t="shared" si="13"/>
        <v>23939.04</v>
      </c>
      <c r="F59" s="17">
        <f t="shared" si="5"/>
        <v>2097</v>
      </c>
      <c r="G59" s="18">
        <f t="shared" si="6"/>
        <v>0.10023181894223646</v>
      </c>
      <c r="H59" s="11">
        <f t="shared" si="7"/>
        <v>0.03006356296169043</v>
      </c>
      <c r="I59" s="41">
        <f t="shared" si="8"/>
        <v>18934</v>
      </c>
      <c r="J59" s="42">
        <f t="shared" si="9"/>
        <v>20289.04</v>
      </c>
    </row>
    <row r="60" spans="1:10" ht="12.75">
      <c r="A60" s="31"/>
      <c r="B60" s="101">
        <f t="shared" si="10"/>
        <v>800</v>
      </c>
      <c r="C60" s="12">
        <f t="shared" si="11"/>
        <v>22484</v>
      </c>
      <c r="D60" s="10">
        <f t="shared" si="12"/>
        <v>1349.04</v>
      </c>
      <c r="E60" s="139">
        <f t="shared" si="13"/>
        <v>23833.04</v>
      </c>
      <c r="F60" s="17">
        <f t="shared" si="5"/>
        <v>1997</v>
      </c>
      <c r="G60" s="18">
        <f t="shared" si="6"/>
        <v>0.09545204693736109</v>
      </c>
      <c r="H60" s="11">
        <f t="shared" si="7"/>
        <v>0.03435835767050335</v>
      </c>
      <c r="I60" s="41">
        <f t="shared" si="8"/>
        <v>18834</v>
      </c>
      <c r="J60" s="42">
        <f t="shared" si="9"/>
        <v>20183.04</v>
      </c>
    </row>
    <row r="61" spans="1:10" ht="12.75">
      <c r="A61" s="31"/>
      <c r="B61" s="101">
        <f t="shared" si="10"/>
        <v>900</v>
      </c>
      <c r="C61" s="12">
        <f t="shared" si="11"/>
        <v>22384</v>
      </c>
      <c r="D61" s="10">
        <f t="shared" si="12"/>
        <v>1343.04</v>
      </c>
      <c r="E61" s="139">
        <f t="shared" si="13"/>
        <v>23727.04</v>
      </c>
      <c r="F61" s="17">
        <f t="shared" si="5"/>
        <v>1897</v>
      </c>
      <c r="G61" s="18">
        <f t="shared" si="6"/>
        <v>0.09067227493248572</v>
      </c>
      <c r="H61" s="11">
        <f t="shared" si="7"/>
        <v>0.03865315237931627</v>
      </c>
      <c r="I61" s="41">
        <f t="shared" si="8"/>
        <v>18734</v>
      </c>
      <c r="J61" s="42">
        <f t="shared" si="9"/>
        <v>20077.04</v>
      </c>
    </row>
    <row r="62" spans="1:10" ht="12.75">
      <c r="A62" s="31"/>
      <c r="B62" s="101">
        <f t="shared" si="10"/>
        <v>1000</v>
      </c>
      <c r="C62" s="12">
        <f t="shared" si="11"/>
        <v>22284</v>
      </c>
      <c r="D62" s="10">
        <f t="shared" si="12"/>
        <v>1337.04</v>
      </c>
      <c r="E62" s="139">
        <f t="shared" si="13"/>
        <v>23621.04</v>
      </c>
      <c r="F62" s="17">
        <f t="shared" si="5"/>
        <v>1797</v>
      </c>
      <c r="G62" s="18">
        <f t="shared" si="6"/>
        <v>0.08589250292761036</v>
      </c>
      <c r="H62" s="11">
        <f t="shared" si="7"/>
        <v>0.042947947088129185</v>
      </c>
      <c r="I62" s="41">
        <f t="shared" si="8"/>
        <v>18634</v>
      </c>
      <c r="J62" s="42">
        <f t="shared" si="9"/>
        <v>19971.04</v>
      </c>
    </row>
    <row r="63" spans="1:10" ht="12.75">
      <c r="A63" s="31"/>
      <c r="B63" s="101">
        <f t="shared" si="10"/>
        <v>1100</v>
      </c>
      <c r="C63" s="12">
        <f t="shared" si="11"/>
        <v>22184</v>
      </c>
      <c r="D63" s="10">
        <f t="shared" si="12"/>
        <v>1331.04</v>
      </c>
      <c r="E63" s="139">
        <f t="shared" si="13"/>
        <v>23515.04</v>
      </c>
      <c r="F63" s="17">
        <f t="shared" si="5"/>
        <v>1697</v>
      </c>
      <c r="G63" s="18">
        <f t="shared" si="6"/>
        <v>0.08111273092273498</v>
      </c>
      <c r="H63" s="11">
        <f t="shared" si="7"/>
        <v>0.04724274179694211</v>
      </c>
      <c r="I63" s="41">
        <f t="shared" si="8"/>
        <v>18534</v>
      </c>
      <c r="J63" s="42">
        <f t="shared" si="9"/>
        <v>19865.04</v>
      </c>
    </row>
    <row r="64" spans="1:10" ht="12.75">
      <c r="A64" s="31"/>
      <c r="B64" s="101">
        <f t="shared" si="10"/>
        <v>1200</v>
      </c>
      <c r="C64" s="12">
        <f t="shared" si="11"/>
        <v>22084</v>
      </c>
      <c r="D64" s="10">
        <f t="shared" si="12"/>
        <v>1325.04</v>
      </c>
      <c r="E64" s="139">
        <f t="shared" si="13"/>
        <v>23409.04</v>
      </c>
      <c r="F64" s="17">
        <f t="shared" si="5"/>
        <v>1597</v>
      </c>
      <c r="G64" s="18">
        <f t="shared" si="6"/>
        <v>0.07633295891785961</v>
      </c>
      <c r="H64" s="11">
        <f t="shared" si="7"/>
        <v>0.05153753650575502</v>
      </c>
      <c r="I64" s="41">
        <f t="shared" si="8"/>
        <v>18434</v>
      </c>
      <c r="J64" s="42">
        <f t="shared" si="9"/>
        <v>19759.04</v>
      </c>
    </row>
    <row r="65" spans="1:10" ht="12.75">
      <c r="A65" s="31"/>
      <c r="B65" s="101">
        <f t="shared" si="10"/>
        <v>1300</v>
      </c>
      <c r="C65" s="12">
        <f t="shared" si="11"/>
        <v>21984</v>
      </c>
      <c r="D65" s="10">
        <f t="shared" si="12"/>
        <v>1319.04</v>
      </c>
      <c r="E65" s="139">
        <f t="shared" si="13"/>
        <v>23303.04</v>
      </c>
      <c r="F65" s="17">
        <f t="shared" si="5"/>
        <v>1497</v>
      </c>
      <c r="G65" s="18">
        <f t="shared" si="6"/>
        <v>0.07155318691298425</v>
      </c>
      <c r="H65" s="11">
        <f t="shared" si="7"/>
        <v>0.055832331214567946</v>
      </c>
      <c r="I65" s="41">
        <f t="shared" si="8"/>
        <v>18334</v>
      </c>
      <c r="J65" s="42">
        <f t="shared" si="9"/>
        <v>19653.04</v>
      </c>
    </row>
    <row r="66" spans="1:10" ht="12.75">
      <c r="A66" s="31"/>
      <c r="B66" s="101">
        <f t="shared" si="10"/>
        <v>1400</v>
      </c>
      <c r="C66" s="12">
        <f t="shared" si="11"/>
        <v>21884</v>
      </c>
      <c r="D66" s="10">
        <f t="shared" si="12"/>
        <v>1313.04</v>
      </c>
      <c r="E66" s="139">
        <f t="shared" si="13"/>
        <v>23197.04</v>
      </c>
      <c r="F66" s="17">
        <f t="shared" si="5"/>
        <v>1397</v>
      </c>
      <c r="G66" s="18">
        <f t="shared" si="6"/>
        <v>0.06677341490810888</v>
      </c>
      <c r="H66" s="11">
        <f t="shared" si="7"/>
        <v>0.06012712592338086</v>
      </c>
      <c r="I66" s="41">
        <f t="shared" si="8"/>
        <v>18234</v>
      </c>
      <c r="J66" s="42">
        <f t="shared" si="9"/>
        <v>19547.04</v>
      </c>
    </row>
    <row r="67" spans="1:10" ht="12.75">
      <c r="A67" s="31"/>
      <c r="B67" s="101">
        <f t="shared" si="10"/>
        <v>1500</v>
      </c>
      <c r="C67" s="12">
        <f t="shared" si="11"/>
        <v>21784</v>
      </c>
      <c r="D67" s="10">
        <f t="shared" si="12"/>
        <v>1307.04</v>
      </c>
      <c r="E67" s="139">
        <f t="shared" si="13"/>
        <v>23091.04</v>
      </c>
      <c r="F67" s="17">
        <f t="shared" si="5"/>
        <v>1297</v>
      </c>
      <c r="G67" s="18">
        <f t="shared" si="6"/>
        <v>0.06199364290323352</v>
      </c>
      <c r="H67" s="11">
        <f t="shared" si="7"/>
        <v>0.06442192063219378</v>
      </c>
      <c r="I67" s="41">
        <f t="shared" si="8"/>
        <v>18134</v>
      </c>
      <c r="J67" s="42">
        <f t="shared" si="9"/>
        <v>19441.04</v>
      </c>
    </row>
    <row r="68" spans="1:10" ht="12.75">
      <c r="A68" s="31"/>
      <c r="B68" s="101">
        <f t="shared" si="10"/>
        <v>1600</v>
      </c>
      <c r="C68" s="12">
        <f t="shared" si="11"/>
        <v>21684</v>
      </c>
      <c r="D68" s="10">
        <f t="shared" si="12"/>
        <v>1301.04</v>
      </c>
      <c r="E68" s="139">
        <f t="shared" si="13"/>
        <v>22985.04</v>
      </c>
      <c r="F68" s="17">
        <f t="shared" si="5"/>
        <v>1197</v>
      </c>
      <c r="G68" s="18">
        <f t="shared" si="6"/>
        <v>0.05721387089835815</v>
      </c>
      <c r="H68" s="11">
        <f t="shared" si="7"/>
        <v>0.0687167153410067</v>
      </c>
      <c r="I68" s="41">
        <f t="shared" si="8"/>
        <v>18034</v>
      </c>
      <c r="J68" s="42">
        <f t="shared" si="9"/>
        <v>19335.04</v>
      </c>
    </row>
    <row r="69" spans="1:10" ht="12.75">
      <c r="A69" s="31"/>
      <c r="B69" s="101">
        <f t="shared" si="10"/>
        <v>1700</v>
      </c>
      <c r="C69" s="12">
        <f t="shared" si="11"/>
        <v>21584</v>
      </c>
      <c r="D69" s="10">
        <f t="shared" si="12"/>
        <v>1295.04</v>
      </c>
      <c r="E69" s="139">
        <f t="shared" si="13"/>
        <v>22879.04</v>
      </c>
      <c r="F69" s="17">
        <f t="shared" si="5"/>
        <v>1097</v>
      </c>
      <c r="G69" s="18">
        <f t="shared" si="6"/>
        <v>0.05243409889348278</v>
      </c>
      <c r="H69" s="11">
        <f t="shared" si="7"/>
        <v>0.07301151004981962</v>
      </c>
      <c r="I69" s="41">
        <f t="shared" si="8"/>
        <v>17934</v>
      </c>
      <c r="J69" s="42">
        <f t="shared" si="9"/>
        <v>19229.04</v>
      </c>
    </row>
    <row r="70" spans="1:10" ht="12.75">
      <c r="A70" s="31"/>
      <c r="B70" s="101">
        <f t="shared" si="10"/>
        <v>1800</v>
      </c>
      <c r="C70" s="12">
        <f t="shared" si="11"/>
        <v>21484</v>
      </c>
      <c r="D70" s="10">
        <f t="shared" si="12"/>
        <v>1289.04</v>
      </c>
      <c r="E70" s="139">
        <f t="shared" si="13"/>
        <v>22773.04</v>
      </c>
      <c r="F70" s="17">
        <f t="shared" si="5"/>
        <v>997</v>
      </c>
      <c r="G70" s="18">
        <f t="shared" si="6"/>
        <v>0.047654326888607414</v>
      </c>
      <c r="H70" s="11">
        <f t="shared" si="7"/>
        <v>0.07730630475863254</v>
      </c>
      <c r="I70" s="41">
        <f t="shared" si="8"/>
        <v>17834</v>
      </c>
      <c r="J70" s="42">
        <f t="shared" si="9"/>
        <v>19123.04</v>
      </c>
    </row>
    <row r="71" spans="1:10" ht="12.75">
      <c r="A71" s="31"/>
      <c r="B71" s="101">
        <f t="shared" si="10"/>
        <v>1900</v>
      </c>
      <c r="C71" s="12">
        <f t="shared" si="11"/>
        <v>21384</v>
      </c>
      <c r="D71" s="10">
        <f t="shared" si="12"/>
        <v>1283.04</v>
      </c>
      <c r="E71" s="139">
        <f t="shared" si="13"/>
        <v>22667.04</v>
      </c>
      <c r="F71" s="17">
        <f t="shared" si="5"/>
        <v>897</v>
      </c>
      <c r="G71" s="18">
        <f t="shared" si="6"/>
        <v>0.04287455488373205</v>
      </c>
      <c r="H71" s="11">
        <f t="shared" si="7"/>
        <v>0.08160109946744545</v>
      </c>
      <c r="I71" s="41">
        <f t="shared" si="8"/>
        <v>17734</v>
      </c>
      <c r="J71" s="42">
        <f t="shared" si="9"/>
        <v>19017.04</v>
      </c>
    </row>
    <row r="72" spans="1:10" ht="12.75">
      <c r="A72" s="31"/>
      <c r="B72" s="101">
        <f t="shared" si="10"/>
        <v>2000</v>
      </c>
      <c r="C72" s="12">
        <f t="shared" si="11"/>
        <v>21284</v>
      </c>
      <c r="D72" s="10">
        <f t="shared" si="12"/>
        <v>1277.04</v>
      </c>
      <c r="E72" s="139">
        <f t="shared" si="13"/>
        <v>22561.04</v>
      </c>
      <c r="F72" s="17">
        <f t="shared" si="5"/>
        <v>797</v>
      </c>
      <c r="G72" s="18">
        <f t="shared" si="6"/>
        <v>0.038094782878856676</v>
      </c>
      <c r="H72" s="11">
        <f t="shared" si="7"/>
        <v>0.08589589417625837</v>
      </c>
      <c r="I72" s="41">
        <f t="shared" si="8"/>
        <v>17634</v>
      </c>
      <c r="J72" s="42">
        <f t="shared" si="9"/>
        <v>18911.04</v>
      </c>
    </row>
    <row r="73" spans="1:10" ht="12.75">
      <c r="A73" s="31"/>
      <c r="B73" s="101">
        <f t="shared" si="10"/>
        <v>2100</v>
      </c>
      <c r="C73" s="12">
        <f t="shared" si="11"/>
        <v>21184</v>
      </c>
      <c r="D73" s="10">
        <f t="shared" si="12"/>
        <v>1271.04</v>
      </c>
      <c r="E73" s="139">
        <f t="shared" si="13"/>
        <v>22455.04</v>
      </c>
      <c r="F73" s="17">
        <f t="shared" si="5"/>
        <v>697</v>
      </c>
      <c r="G73" s="18">
        <f t="shared" si="6"/>
        <v>0.03331501087398131</v>
      </c>
      <c r="H73" s="11">
        <f t="shared" si="7"/>
        <v>0.0901906888850713</v>
      </c>
      <c r="I73" s="41">
        <f t="shared" si="8"/>
        <v>17534</v>
      </c>
      <c r="J73" s="42">
        <f t="shared" si="9"/>
        <v>18805.04</v>
      </c>
    </row>
    <row r="74" spans="1:10" ht="12.75">
      <c r="A74" s="31"/>
      <c r="B74" s="101">
        <f t="shared" si="10"/>
        <v>2200</v>
      </c>
      <c r="C74" s="12">
        <f t="shared" si="11"/>
        <v>21084</v>
      </c>
      <c r="D74" s="10">
        <f t="shared" si="12"/>
        <v>1265.04</v>
      </c>
      <c r="E74" s="139">
        <f t="shared" si="13"/>
        <v>22349.04</v>
      </c>
      <c r="F74" s="17">
        <f t="shared" si="5"/>
        <v>597</v>
      </c>
      <c r="G74" s="18">
        <f t="shared" si="6"/>
        <v>0.028535238869105944</v>
      </c>
      <c r="H74" s="11">
        <f t="shared" si="7"/>
        <v>0.09448548359388421</v>
      </c>
      <c r="I74" s="41">
        <f t="shared" si="8"/>
        <v>17434</v>
      </c>
      <c r="J74" s="42">
        <f t="shared" si="9"/>
        <v>18699.04</v>
      </c>
    </row>
    <row r="75" spans="1:10" ht="12.75">
      <c r="A75" s="31"/>
      <c r="B75" s="101">
        <f t="shared" si="10"/>
        <v>2300</v>
      </c>
      <c r="C75" s="12">
        <f t="shared" si="11"/>
        <v>20984</v>
      </c>
      <c r="D75" s="10">
        <f t="shared" si="12"/>
        <v>1259.04</v>
      </c>
      <c r="E75" s="139">
        <f t="shared" si="13"/>
        <v>22243.04</v>
      </c>
      <c r="F75" s="17">
        <f t="shared" si="5"/>
        <v>497</v>
      </c>
      <c r="G75" s="18">
        <f t="shared" si="6"/>
        <v>0.023755466864230575</v>
      </c>
      <c r="H75" s="11">
        <f t="shared" si="7"/>
        <v>0.09878027830269713</v>
      </c>
      <c r="I75" s="41">
        <f t="shared" si="8"/>
        <v>17334</v>
      </c>
      <c r="J75" s="42">
        <f t="shared" si="9"/>
        <v>18593.04</v>
      </c>
    </row>
    <row r="76" spans="1:10" ht="12.75">
      <c r="A76" s="31"/>
      <c r="B76" s="101">
        <f t="shared" si="10"/>
        <v>2400</v>
      </c>
      <c r="C76" s="12">
        <f t="shared" si="11"/>
        <v>20884</v>
      </c>
      <c r="D76" s="10">
        <f t="shared" si="12"/>
        <v>1253.04</v>
      </c>
      <c r="E76" s="139">
        <f t="shared" si="13"/>
        <v>22137.04</v>
      </c>
      <c r="F76" s="17">
        <f t="shared" si="5"/>
        <v>397</v>
      </c>
      <c r="G76" s="18">
        <f t="shared" si="6"/>
        <v>0.01897569485935521</v>
      </c>
      <c r="H76" s="11">
        <f t="shared" si="7"/>
        <v>0.10307507301151005</v>
      </c>
      <c r="I76" s="41">
        <f t="shared" si="8"/>
        <v>17234</v>
      </c>
      <c r="J76" s="42">
        <f t="shared" si="9"/>
        <v>18487.04</v>
      </c>
    </row>
    <row r="77" spans="1:10" ht="12.75">
      <c r="A77" s="31"/>
      <c r="B77" s="101">
        <f t="shared" si="10"/>
        <v>2500</v>
      </c>
      <c r="C77" s="12">
        <f t="shared" si="11"/>
        <v>20784</v>
      </c>
      <c r="D77" s="10">
        <f t="shared" si="12"/>
        <v>1247.04</v>
      </c>
      <c r="E77" s="139">
        <f t="shared" si="13"/>
        <v>22031.04</v>
      </c>
      <c r="F77" s="17">
        <f t="shared" si="5"/>
        <v>297</v>
      </c>
      <c r="G77" s="18">
        <f t="shared" si="6"/>
        <v>0.01419592285447984</v>
      </c>
      <c r="H77" s="11">
        <f t="shared" si="7"/>
        <v>0.10736986772032296</v>
      </c>
      <c r="I77" s="41">
        <f t="shared" si="8"/>
        <v>17134</v>
      </c>
      <c r="J77" s="42">
        <f t="shared" si="9"/>
        <v>18381.04</v>
      </c>
    </row>
    <row r="78" spans="1:10" ht="12.75">
      <c r="A78" s="31"/>
      <c r="B78" s="101">
        <f t="shared" si="10"/>
        <v>2600</v>
      </c>
      <c r="C78" s="12">
        <f t="shared" si="11"/>
        <v>20684</v>
      </c>
      <c r="D78" s="10">
        <f t="shared" si="12"/>
        <v>1241.04</v>
      </c>
      <c r="E78" s="139">
        <f t="shared" si="13"/>
        <v>21925.04</v>
      </c>
      <c r="F78" s="17">
        <f t="shared" si="5"/>
        <v>197</v>
      </c>
      <c r="G78" s="18">
        <f t="shared" si="6"/>
        <v>0.009416150849604473</v>
      </c>
      <c r="H78" s="11">
        <f t="shared" si="7"/>
        <v>0.11166466242913589</v>
      </c>
      <c r="I78" s="41">
        <f t="shared" si="8"/>
        <v>17034</v>
      </c>
      <c r="J78" s="42">
        <f t="shared" si="9"/>
        <v>18275.04</v>
      </c>
    </row>
    <row r="79" spans="1:10" ht="12.75">
      <c r="A79" s="31"/>
      <c r="B79" s="101">
        <f t="shared" si="10"/>
        <v>2700</v>
      </c>
      <c r="C79" s="12">
        <f t="shared" si="11"/>
        <v>20584</v>
      </c>
      <c r="D79" s="10">
        <f t="shared" si="12"/>
        <v>1235.04</v>
      </c>
      <c r="E79" s="139">
        <f t="shared" si="13"/>
        <v>21819.04</v>
      </c>
      <c r="F79" s="17">
        <f t="shared" si="5"/>
        <v>97</v>
      </c>
      <c r="G79" s="18">
        <f t="shared" si="6"/>
        <v>0.004636378844729106</v>
      </c>
      <c r="H79" s="11">
        <f t="shared" si="7"/>
        <v>0.11595945713794881</v>
      </c>
      <c r="I79" s="41">
        <f t="shared" si="8"/>
        <v>16934</v>
      </c>
      <c r="J79" s="42">
        <f t="shared" si="9"/>
        <v>18169.04</v>
      </c>
    </row>
    <row r="80" spans="1:10" ht="12.75">
      <c r="A80" s="31"/>
      <c r="B80" s="101">
        <f t="shared" si="10"/>
        <v>2797</v>
      </c>
      <c r="C80" s="12">
        <f t="shared" si="11"/>
        <v>20487</v>
      </c>
      <c r="D80" s="10">
        <f t="shared" si="12"/>
        <v>1229.22</v>
      </c>
      <c r="E80" s="139">
        <f t="shared" si="13"/>
        <v>21716.22</v>
      </c>
      <c r="F80" s="17">
        <f t="shared" si="5"/>
        <v>0</v>
      </c>
      <c r="G80" s="18">
        <f t="shared" si="6"/>
        <v>0</v>
      </c>
      <c r="H80" s="11">
        <f t="shared" si="7"/>
        <v>0.12012540800549734</v>
      </c>
      <c r="I80" s="41">
        <f t="shared" si="8"/>
        <v>16837</v>
      </c>
      <c r="J80" s="42">
        <f t="shared" si="9"/>
        <v>18066.22</v>
      </c>
    </row>
    <row r="81" spans="1:10" ht="12.75">
      <c r="A81" s="31"/>
      <c r="B81" s="101">
        <f t="shared" si="10"/>
      </c>
      <c r="C81" s="12">
        <f t="shared" si="11"/>
      </c>
      <c r="D81" s="10">
        <f t="shared" si="12"/>
      </c>
      <c r="E81" s="139">
        <f t="shared" si="13"/>
      </c>
      <c r="F81" s="17">
        <f t="shared" si="5"/>
      </c>
      <c r="G81" s="18">
        <f t="shared" si="6"/>
      </c>
      <c r="H81" s="11">
        <f t="shared" si="7"/>
      </c>
      <c r="I81" s="41">
        <f t="shared" si="8"/>
      </c>
      <c r="J81" s="42">
        <f t="shared" si="9"/>
      </c>
    </row>
    <row r="82" spans="1:10" ht="12.75">
      <c r="A82" s="31"/>
      <c r="B82" s="101">
        <f t="shared" si="10"/>
      </c>
      <c r="C82" s="12">
        <f t="shared" si="11"/>
      </c>
      <c r="D82" s="10">
        <f t="shared" si="12"/>
      </c>
      <c r="E82" s="139">
        <f t="shared" si="13"/>
      </c>
      <c r="F82" s="17">
        <f t="shared" si="5"/>
      </c>
      <c r="G82" s="18">
        <f t="shared" si="6"/>
      </c>
      <c r="H82" s="11">
        <f t="shared" si="7"/>
      </c>
      <c r="I82" s="41">
        <f t="shared" si="8"/>
      </c>
      <c r="J82" s="42">
        <f t="shared" si="9"/>
      </c>
    </row>
    <row r="83" spans="1:10" ht="12.75">
      <c r="A83" s="31"/>
      <c r="B83" s="101">
        <f t="shared" si="10"/>
      </c>
      <c r="C83" s="12">
        <f t="shared" si="11"/>
      </c>
      <c r="D83" s="10">
        <f t="shared" si="12"/>
      </c>
      <c r="E83" s="139">
        <f t="shared" si="13"/>
      </c>
      <c r="F83" s="17">
        <f t="shared" si="5"/>
      </c>
      <c r="G83" s="18">
        <f t="shared" si="6"/>
      </c>
      <c r="H83" s="11">
        <f t="shared" si="7"/>
      </c>
      <c r="I83" s="41">
        <f t="shared" si="8"/>
      </c>
      <c r="J83" s="42">
        <f t="shared" si="9"/>
      </c>
    </row>
    <row r="84" spans="1:10" ht="12.75">
      <c r="A84" s="31"/>
      <c r="B84" s="101">
        <f t="shared" si="10"/>
      </c>
      <c r="C84" s="12">
        <f t="shared" si="11"/>
      </c>
      <c r="D84" s="10">
        <f t="shared" si="12"/>
      </c>
      <c r="E84" s="139">
        <f t="shared" si="13"/>
      </c>
      <c r="F84" s="17">
        <f t="shared" si="5"/>
      </c>
      <c r="G84" s="18">
        <f t="shared" si="6"/>
      </c>
      <c r="H84" s="11">
        <f t="shared" si="7"/>
      </c>
      <c r="I84" s="41">
        <f t="shared" si="8"/>
      </c>
      <c r="J84" s="42">
        <f t="shared" si="9"/>
      </c>
    </row>
    <row r="85" spans="1:10" ht="12.75">
      <c r="A85" s="31"/>
      <c r="B85" s="101">
        <f t="shared" si="10"/>
      </c>
      <c r="C85" s="12">
        <f t="shared" si="11"/>
      </c>
      <c r="D85" s="10">
        <f t="shared" si="12"/>
      </c>
      <c r="E85" s="139">
        <f t="shared" si="13"/>
      </c>
      <c r="F85" s="17">
        <f t="shared" si="5"/>
      </c>
      <c r="G85" s="18">
        <f t="shared" si="6"/>
      </c>
      <c r="H85" s="11">
        <f t="shared" si="7"/>
      </c>
      <c r="I85" s="41">
        <f t="shared" si="8"/>
      </c>
      <c r="J85" s="42">
        <f t="shared" si="9"/>
      </c>
    </row>
    <row r="86" spans="1:10" ht="12.75">
      <c r="A86" s="31"/>
      <c r="B86" s="101">
        <f t="shared" si="10"/>
      </c>
      <c r="C86" s="12">
        <f t="shared" si="11"/>
      </c>
      <c r="D86" s="10">
        <f t="shared" si="12"/>
      </c>
      <c r="E86" s="139">
        <f t="shared" si="13"/>
      </c>
      <c r="F86" s="17">
        <f t="shared" si="5"/>
      </c>
      <c r="G86" s="18">
        <f t="shared" si="6"/>
      </c>
      <c r="H86" s="11">
        <f t="shared" si="7"/>
      </c>
      <c r="I86" s="41">
        <f t="shared" si="8"/>
      </c>
      <c r="J86" s="42">
        <f t="shared" si="9"/>
      </c>
    </row>
    <row r="87" spans="1:10" ht="12.75">
      <c r="A87" s="31"/>
      <c r="B87" s="101">
        <f t="shared" si="10"/>
      </c>
      <c r="C87" s="12">
        <f t="shared" si="11"/>
      </c>
      <c r="D87" s="10">
        <f t="shared" si="12"/>
      </c>
      <c r="E87" s="139">
        <f t="shared" si="13"/>
      </c>
      <c r="F87" s="17">
        <f t="shared" si="5"/>
      </c>
      <c r="G87" s="18">
        <f t="shared" si="6"/>
      </c>
      <c r="H87" s="11">
        <f t="shared" si="7"/>
      </c>
      <c r="I87" s="41">
        <f t="shared" si="8"/>
      </c>
      <c r="J87" s="42">
        <f t="shared" si="9"/>
      </c>
    </row>
    <row r="88" spans="1:10" ht="12.75">
      <c r="A88" s="31"/>
      <c r="B88" s="101">
        <f t="shared" si="10"/>
      </c>
      <c r="C88" s="12">
        <f t="shared" si="11"/>
      </c>
      <c r="D88" s="10">
        <f t="shared" si="12"/>
      </c>
      <c r="E88" s="139">
        <f t="shared" si="13"/>
      </c>
      <c r="F88" s="17">
        <f t="shared" si="5"/>
      </c>
      <c r="G88" s="18">
        <f t="shared" si="6"/>
      </c>
      <c r="H88" s="11">
        <f t="shared" si="7"/>
      </c>
      <c r="I88" s="41">
        <f t="shared" si="8"/>
      </c>
      <c r="J88" s="42">
        <f t="shared" si="9"/>
      </c>
    </row>
    <row r="89" spans="1:10" ht="12.75">
      <c r="A89" s="31"/>
      <c r="B89" s="101">
        <f t="shared" si="10"/>
      </c>
      <c r="C89" s="12">
        <f t="shared" si="11"/>
      </c>
      <c r="D89" s="10">
        <f t="shared" si="12"/>
      </c>
      <c r="E89" s="139">
        <f t="shared" si="13"/>
      </c>
      <c r="F89" s="17">
        <f t="shared" si="5"/>
      </c>
      <c r="G89" s="18">
        <f t="shared" si="6"/>
      </c>
      <c r="H89" s="11">
        <f t="shared" si="7"/>
      </c>
      <c r="I89" s="41">
        <f t="shared" si="8"/>
      </c>
      <c r="J89" s="42">
        <f t="shared" si="9"/>
      </c>
    </row>
    <row r="90" spans="1:10" ht="12.75">
      <c r="A90" s="31"/>
      <c r="B90" s="101">
        <f t="shared" si="10"/>
      </c>
      <c r="C90" s="12">
        <f t="shared" si="11"/>
      </c>
      <c r="D90" s="10">
        <f t="shared" si="12"/>
      </c>
      <c r="E90" s="139">
        <f t="shared" si="13"/>
      </c>
      <c r="F90" s="17">
        <f t="shared" si="5"/>
      </c>
      <c r="G90" s="18">
        <f t="shared" si="6"/>
      </c>
      <c r="H90" s="11">
        <f t="shared" si="7"/>
      </c>
      <c r="I90" s="41">
        <f t="shared" si="8"/>
      </c>
      <c r="J90" s="42">
        <f t="shared" si="9"/>
      </c>
    </row>
    <row r="91" spans="1:10" ht="12.75">
      <c r="A91" s="31"/>
      <c r="B91" s="101">
        <f t="shared" si="10"/>
      </c>
      <c r="C91" s="12">
        <f t="shared" si="11"/>
      </c>
      <c r="D91" s="10">
        <f t="shared" si="12"/>
      </c>
      <c r="E91" s="139">
        <f t="shared" si="13"/>
      </c>
      <c r="F91" s="17">
        <f t="shared" si="5"/>
      </c>
      <c r="G91" s="18">
        <f t="shared" si="6"/>
      </c>
      <c r="H91" s="11">
        <f t="shared" si="7"/>
      </c>
      <c r="I91" s="41">
        <f t="shared" si="8"/>
      </c>
      <c r="J91" s="42">
        <f t="shared" si="9"/>
      </c>
    </row>
    <row r="93" ht="12.75">
      <c r="A93" s="1" t="s">
        <v>62</v>
      </c>
    </row>
    <row r="94" spans="1:4" ht="12.75">
      <c r="A94" s="63" t="s">
        <v>63</v>
      </c>
      <c r="B94" s="62"/>
      <c r="C94" s="64"/>
      <c r="D94" s="64"/>
    </row>
    <row r="95" spans="1:9" ht="12.75">
      <c r="A95" s="62" t="s">
        <v>64</v>
      </c>
      <c r="B95" s="62"/>
      <c r="C95" s="64"/>
      <c r="D95" s="64"/>
      <c r="E95" s="64"/>
      <c r="F95" s="64"/>
      <c r="G95" s="65"/>
      <c r="H95" s="64"/>
      <c r="I95" s="65"/>
    </row>
    <row r="96" spans="1:3" ht="12.75">
      <c r="A96" s="89" t="s">
        <v>65</v>
      </c>
      <c r="B96" s="89"/>
      <c r="C96" s="90"/>
    </row>
  </sheetData>
  <sheetProtection password="C6F8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ePharmaLearning,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tpeterson</dc:creator>
  <cp:keywords/>
  <dc:description/>
  <cp:lastModifiedBy>Thomas Peterson</cp:lastModifiedBy>
  <cp:lastPrinted>2005-08-19T19:06:53Z</cp:lastPrinted>
  <dcterms:created xsi:type="dcterms:W3CDTF">2005-08-01T13:37:33Z</dcterms:created>
  <dcterms:modified xsi:type="dcterms:W3CDTF">2006-05-09T13:28:10Z</dcterms:modified>
  <cp:category/>
  <cp:version/>
  <cp:contentType/>
  <cp:contentStatus/>
</cp:coreProperties>
</file>